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ESFO\zobokyp\EO\"/>
    </mc:Choice>
  </mc:AlternateContent>
  <xr:revisionPtr revIDLastSave="0" documentId="13_ncr:1_{938A7A2F-F66F-4CA1-9607-A0052D9EE23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KR elszámolá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5" i="1"/>
  <c r="I4" i="1" l="1"/>
  <c r="E2" i="1" l="1"/>
  <c r="B24" i="1" l="1"/>
  <c r="B26" i="1" s="1"/>
  <c r="B28" i="1" l="1"/>
  <c r="F4" i="1" l="1"/>
  <c r="B12" i="1"/>
  <c r="B11" i="1"/>
  <c r="B13" i="1" l="1"/>
  <c r="B9" i="1"/>
  <c r="B14" i="1" l="1"/>
  <c r="B16" i="1"/>
  <c r="B17" i="1"/>
  <c r="F5" i="1"/>
  <c r="I5" i="1" l="1"/>
  <c r="G5" i="1"/>
  <c r="F6" i="1"/>
  <c r="I6" i="1" l="1"/>
  <c r="G6" i="1"/>
  <c r="H4" i="1"/>
  <c r="F7" i="1"/>
  <c r="I7" i="1" l="1"/>
  <c r="H5" i="1"/>
  <c r="H6" i="1" s="1"/>
  <c r="G7" i="1"/>
  <c r="F8" i="1"/>
  <c r="I8" i="1" l="1"/>
  <c r="H7" i="1"/>
  <c r="G8" i="1"/>
  <c r="F9" i="1"/>
  <c r="I9" i="1" l="1"/>
  <c r="H8" i="1"/>
  <c r="G9" i="1"/>
  <c r="F10" i="1"/>
  <c r="I10" i="1" l="1"/>
  <c r="H9" i="1"/>
  <c r="G10" i="1"/>
  <c r="F11" i="1"/>
  <c r="I11" i="1" l="1"/>
  <c r="H10" i="1"/>
  <c r="G11" i="1"/>
  <c r="F12" i="1"/>
  <c r="I12" i="1" l="1"/>
  <c r="H11" i="1"/>
  <c r="G12" i="1"/>
  <c r="F13" i="1"/>
  <c r="I13" i="1" s="1"/>
  <c r="I14" i="1" l="1"/>
  <c r="B18" i="1" s="1"/>
  <c r="B19" i="1" s="1"/>
  <c r="J12" i="1" s="1"/>
  <c r="H12" i="1"/>
  <c r="G13" i="1"/>
  <c r="J13" i="1" l="1"/>
  <c r="J7" i="1"/>
  <c r="J8" i="1"/>
  <c r="J9" i="1"/>
  <c r="J10" i="1"/>
  <c r="J11" i="1"/>
  <c r="J4" i="1"/>
  <c r="J5" i="1"/>
  <c r="J6" i="1"/>
  <c r="H13" i="1"/>
  <c r="H14" i="1" s="1"/>
  <c r="I16" i="1" s="1"/>
  <c r="I15" i="1" l="1"/>
  <c r="B29" i="1" l="1"/>
  <c r="K12" i="1" l="1"/>
  <c r="K13" i="1"/>
  <c r="K7" i="1"/>
  <c r="K8" i="1"/>
  <c r="K9" i="1"/>
  <c r="K10" i="1"/>
  <c r="K11" i="1"/>
  <c r="K4" i="1"/>
  <c r="K5" i="1"/>
  <c r="K6" i="1"/>
</calcChain>
</file>

<file path=xl/sharedStrings.xml><?xml version="1.0" encoding="utf-8"?>
<sst xmlns="http://schemas.openxmlformats.org/spreadsheetml/2006/main" count="90" uniqueCount="75">
  <si>
    <t>év</t>
  </si>
  <si>
    <t>Év</t>
  </si>
  <si>
    <t>GJ</t>
  </si>
  <si>
    <t>Elszámolásra kerülő évek száma:</t>
  </si>
  <si>
    <t>Elszámolható évek számának maximuma:</t>
  </si>
  <si>
    <r>
      <rPr>
        <sz val="11"/>
        <color theme="1"/>
        <rFont val="Symbol"/>
        <family val="1"/>
        <charset val="2"/>
      </rPr>
      <t></t>
    </r>
    <r>
      <rPr>
        <sz val="11"/>
        <color theme="1"/>
        <rFont val="Calibri"/>
        <family val="2"/>
        <charset val="238"/>
        <scheme val="minor"/>
      </rPr>
      <t>E</t>
    </r>
    <r>
      <rPr>
        <sz val="8"/>
        <color theme="1"/>
        <rFont val="Calibri"/>
        <family val="2"/>
        <charset val="238"/>
        <scheme val="minor"/>
      </rPr>
      <t xml:space="preserve">korai/év </t>
    </r>
  </si>
  <si>
    <r>
      <rPr>
        <sz val="11"/>
        <color theme="1"/>
        <rFont val="Symbol"/>
        <family val="1"/>
        <charset val="2"/>
      </rPr>
      <t></t>
    </r>
    <r>
      <rPr>
        <sz val="11"/>
        <color theme="1"/>
        <rFont val="Calibri"/>
        <family val="2"/>
        <charset val="238"/>
        <scheme val="minor"/>
      </rPr>
      <t>E</t>
    </r>
    <r>
      <rPr>
        <sz val="8"/>
        <color theme="1"/>
        <rFont val="Calibri"/>
        <family val="2"/>
        <charset val="238"/>
        <scheme val="minor"/>
      </rPr>
      <t xml:space="preserve">többlet/év </t>
    </r>
  </si>
  <si>
    <r>
      <t>T</t>
    </r>
    <r>
      <rPr>
        <sz val="8"/>
        <color theme="1"/>
        <rFont val="Calibri"/>
        <family val="2"/>
        <charset val="238"/>
        <scheme val="minor"/>
      </rPr>
      <t>korai</t>
    </r>
  </si>
  <si>
    <r>
      <t>T</t>
    </r>
    <r>
      <rPr>
        <sz val="8"/>
        <color theme="1"/>
        <rFont val="Calibri"/>
        <family val="2"/>
        <charset val="238"/>
        <scheme val="minor"/>
      </rPr>
      <t>teljes</t>
    </r>
  </si>
  <si>
    <r>
      <rPr>
        <b/>
        <u/>
        <sz val="11"/>
        <color rgb="FFC00000"/>
        <rFont val="Calibri"/>
        <family val="2"/>
        <charset val="238"/>
        <scheme val="minor"/>
      </rPr>
      <t>Korai időszakra</t>
    </r>
    <r>
      <rPr>
        <sz val="11"/>
        <color rgb="FFC00000"/>
        <rFont val="Calibri"/>
        <family val="2"/>
        <scheme val="minor"/>
      </rPr>
      <t xml:space="preserve"> számított végsőenergia megtakarítás (avulás nélkül):</t>
    </r>
  </si>
  <si>
    <r>
      <rPr>
        <b/>
        <u/>
        <sz val="11"/>
        <color rgb="FFC00000"/>
        <rFont val="Calibri"/>
        <family val="2"/>
        <charset val="238"/>
        <scheme val="minor"/>
      </rPr>
      <t>Fennmaradó időszakra</t>
    </r>
    <r>
      <rPr>
        <sz val="11"/>
        <color rgb="FFC00000"/>
        <rFont val="Calibri"/>
        <family val="2"/>
        <scheme val="minor"/>
      </rPr>
      <t xml:space="preserve"> számított végsőenergia megtakarítás (avulás nélkül):</t>
    </r>
  </si>
  <si>
    <r>
      <t>E</t>
    </r>
    <r>
      <rPr>
        <sz val="8"/>
        <color rgb="FFC00000"/>
        <rFont val="Calibri"/>
        <family val="2"/>
        <charset val="238"/>
        <scheme val="minor"/>
      </rPr>
      <t>kora</t>
    </r>
    <r>
      <rPr>
        <sz val="11"/>
        <color rgb="FFC00000"/>
        <rFont val="Calibri"/>
        <family val="2"/>
        <charset val="238"/>
        <scheme val="minor"/>
      </rPr>
      <t xml:space="preserve">i = </t>
    </r>
    <r>
      <rPr>
        <sz val="11"/>
        <color rgb="FFC00000"/>
        <rFont val="Symbol"/>
        <family val="1"/>
        <charset val="2"/>
      </rPr>
      <t></t>
    </r>
    <r>
      <rPr>
        <sz val="11"/>
        <color rgb="FFC00000"/>
        <rFont val="Calibri"/>
        <family val="2"/>
        <charset val="238"/>
        <scheme val="minor"/>
      </rPr>
      <t>E</t>
    </r>
    <r>
      <rPr>
        <sz val="8"/>
        <color rgb="FFC00000"/>
        <rFont val="Calibri"/>
        <family val="2"/>
        <charset val="238"/>
        <scheme val="minor"/>
      </rPr>
      <t>korai/év ∙</t>
    </r>
    <r>
      <rPr>
        <sz val="11"/>
        <color rgb="FFC00000"/>
        <rFont val="Calibri"/>
        <family val="2"/>
        <charset val="238"/>
        <scheme val="minor"/>
      </rPr>
      <t xml:space="preserve"> T</t>
    </r>
    <r>
      <rPr>
        <sz val="8"/>
        <color rgb="FFC00000"/>
        <rFont val="Calibri"/>
        <family val="2"/>
        <charset val="238"/>
        <scheme val="minor"/>
      </rPr>
      <t xml:space="preserve">korai </t>
    </r>
  </si>
  <si>
    <t>Éves avulással csökkentett megtakarítás számítás</t>
  </si>
  <si>
    <r>
      <t>E</t>
    </r>
    <r>
      <rPr>
        <sz val="8"/>
        <color rgb="FFC00000"/>
        <rFont val="Calibri"/>
        <family val="2"/>
        <charset val="238"/>
        <scheme val="minor"/>
      </rPr>
      <t>teljes</t>
    </r>
    <r>
      <rPr>
        <sz val="11"/>
        <color rgb="FFC00000"/>
        <rFont val="Calibri"/>
        <family val="2"/>
        <charset val="238"/>
        <scheme val="minor"/>
      </rPr>
      <t xml:space="preserve"> = E</t>
    </r>
    <r>
      <rPr>
        <sz val="8"/>
        <color rgb="FFC00000"/>
        <rFont val="Calibri"/>
        <family val="2"/>
        <charset val="238"/>
        <scheme val="minor"/>
      </rPr>
      <t>korai</t>
    </r>
    <r>
      <rPr>
        <sz val="11"/>
        <color rgb="FFC00000"/>
        <rFont val="Calibri"/>
        <family val="2"/>
        <charset val="238"/>
        <scheme val="minor"/>
      </rPr>
      <t xml:space="preserve"> + E</t>
    </r>
    <r>
      <rPr>
        <sz val="8"/>
        <color rgb="FFC00000"/>
        <rFont val="Calibri"/>
        <family val="2"/>
        <charset val="238"/>
        <scheme val="minor"/>
      </rPr>
      <t>többlet</t>
    </r>
  </si>
  <si>
    <r>
      <t>Energia meg
takarítás
∑</t>
    </r>
    <r>
      <rPr>
        <b/>
        <sz val="8"/>
        <color theme="1"/>
        <rFont val="Calibri"/>
        <family val="2"/>
        <charset val="238"/>
        <scheme val="minor"/>
      </rPr>
      <t>i</t>
    </r>
    <r>
      <rPr>
        <b/>
        <sz val="11"/>
        <color theme="1"/>
        <rFont val="Calibri"/>
        <family val="2"/>
        <charset val="238"/>
        <scheme val="minor"/>
      </rPr>
      <t>E</t>
    </r>
    <r>
      <rPr>
        <b/>
        <sz val="8"/>
        <color theme="1"/>
        <rFont val="Calibri"/>
        <family val="2"/>
        <charset val="238"/>
        <scheme val="minor"/>
      </rPr>
      <t>teljes,AV,i</t>
    </r>
  </si>
  <si>
    <t>Nyilatkozat arra vonatkozóan, hogy a beruházás vagy intézkedés lakóépület energiahatékonyságát javítja [IGEN/NEM]:</t>
  </si>
  <si>
    <t>IGEN</t>
  </si>
  <si>
    <t>NEM</t>
  </si>
  <si>
    <r>
      <t>E</t>
    </r>
    <r>
      <rPr>
        <b/>
        <sz val="8"/>
        <color theme="8" tint="-0.499984740745262"/>
        <rFont val="Calibri"/>
        <family val="2"/>
        <charset val="238"/>
        <scheme val="minor"/>
      </rPr>
      <t>teljes/év, AV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= </t>
    </r>
    <r>
      <rPr>
        <b/>
        <sz val="11"/>
        <color theme="8" tint="-0.499984740745262"/>
        <rFont val="Calibri"/>
        <family val="2"/>
        <charset val="238"/>
      </rPr>
      <t>∑</t>
    </r>
    <r>
      <rPr>
        <b/>
        <sz val="11"/>
        <color theme="8" tint="-0.499984740745262"/>
        <rFont val="Calibri"/>
        <family val="2"/>
        <charset val="238"/>
        <scheme val="minor"/>
      </rPr>
      <t>iE</t>
    </r>
    <r>
      <rPr>
        <b/>
        <sz val="8"/>
        <color theme="8" tint="-0.499984740745262"/>
        <rFont val="Calibri"/>
        <family val="2"/>
        <charset val="238"/>
        <scheme val="minor"/>
      </rPr>
      <t>teljes,AV,i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 T</t>
    </r>
    <r>
      <rPr>
        <b/>
        <sz val="8"/>
        <color theme="8" tint="-0.499984740745262"/>
        <rFont val="Calibri"/>
        <family val="2"/>
        <charset val="238"/>
        <scheme val="minor"/>
      </rPr>
      <t>elszámolható</t>
    </r>
  </si>
  <si>
    <r>
      <t>T</t>
    </r>
    <r>
      <rPr>
        <sz val="8"/>
        <color rgb="FFC00000"/>
        <rFont val="Calibri"/>
        <family val="2"/>
        <charset val="238"/>
        <scheme val="minor"/>
      </rPr>
      <t>elszámolható</t>
    </r>
  </si>
  <si>
    <r>
      <t>ARÁNY</t>
    </r>
    <r>
      <rPr>
        <b/>
        <sz val="8"/>
        <color theme="8" tint="-0.499984740745262"/>
        <rFont val="Calibri"/>
        <family val="2"/>
        <charset val="238"/>
        <scheme val="minor"/>
      </rPr>
      <t>elszámolható</t>
    </r>
  </si>
  <si>
    <t>Elszámolási időszak összes:</t>
  </si>
  <si>
    <t>Éves átlagos avulási veszteség [GJ/év]:</t>
  </si>
  <si>
    <t>Összes avulás aránya elszámolt időszakban:</t>
  </si>
  <si>
    <r>
      <t>AV</t>
    </r>
    <r>
      <rPr>
        <sz val="8"/>
        <color theme="1"/>
        <rFont val="Calibri"/>
        <family val="2"/>
        <charset val="238"/>
        <scheme val="minor"/>
      </rPr>
      <t>éves,%</t>
    </r>
  </si>
  <si>
    <r>
      <t>Éves avulási veszteség növekmény
VESZT</t>
    </r>
    <r>
      <rPr>
        <b/>
        <sz val="8"/>
        <color theme="1"/>
        <rFont val="Calibri"/>
        <family val="2"/>
        <charset val="238"/>
        <scheme val="minor"/>
      </rPr>
      <t>korai,AV/év</t>
    </r>
  </si>
  <si>
    <t>Kumulált éves avulási
veszteség</t>
  </si>
  <si>
    <t>Elszámolási időszak</t>
  </si>
  <si>
    <t>[GJ/év]</t>
  </si>
  <si>
    <t>[GJ]</t>
  </si>
  <si>
    <r>
      <rPr>
        <b/>
        <u/>
        <sz val="11"/>
        <color theme="1"/>
        <rFont val="Calibri"/>
        <family val="2"/>
        <charset val="238"/>
        <scheme val="minor"/>
      </rPr>
      <t>Az energiahatékonysági minimumkövetelményhez</t>
    </r>
    <r>
      <rPr>
        <sz val="11"/>
        <color theme="1"/>
        <rFont val="Calibri"/>
        <family val="2"/>
        <charset val="238"/>
        <scheme val="minor"/>
      </rPr>
      <t>,  ennek hiányában a kiinduló állapothoz</t>
    </r>
  </si>
  <si>
    <t>Igénybe vett vissza nem térítendő alternatív szakpolitikai intézkedés részaránya [%] (1)</t>
  </si>
  <si>
    <t>Igénybe vett vissza nem térítendő alternatív szakpolitikai intézkedés részaránya [%] (2)</t>
  </si>
  <si>
    <t>Igénybe vett szakpolitikai tanácsadást nyújtó szerv megnevezése:</t>
  </si>
  <si>
    <t>Nemzeti Energetikusi Hálózat</t>
  </si>
  <si>
    <t>Magyar Mérnöki Kamara</t>
  </si>
  <si>
    <t>Igénybe vett vissza nem térítendő alternatív szakpolitikai intézkedés részaránya [%] (3)</t>
  </si>
  <si>
    <t>Csak ha addicionálisan közreműködött</t>
  </si>
  <si>
    <r>
      <t xml:space="preserve">RÉSZLETSZÁMÍTÁSOK </t>
    </r>
    <r>
      <rPr>
        <b/>
        <u/>
        <sz val="11"/>
        <color theme="1"/>
        <rFont val="Calibri"/>
        <family val="2"/>
        <charset val="238"/>
        <scheme val="minor"/>
      </rPr>
      <t>AVULÁS FIGYELEMBEVÉTELE NÉLKÜL</t>
    </r>
  </si>
  <si>
    <r>
      <t xml:space="preserve">RÉSZLETSZÁMÍTÁSOK </t>
    </r>
    <r>
      <rPr>
        <b/>
        <u/>
        <sz val="11"/>
        <color theme="1"/>
        <rFont val="Calibri"/>
        <family val="2"/>
        <charset val="238"/>
        <scheme val="minor"/>
      </rPr>
      <t>AVULÁS FIGYELEMBEVÉTELÉVEL</t>
    </r>
  </si>
  <si>
    <t>Elszámolási hányad a vissza nem térítendő támogatási arányok figyelembevételével:</t>
  </si>
  <si>
    <r>
      <t>E</t>
    </r>
    <r>
      <rPr>
        <b/>
        <sz val="8"/>
        <color theme="9" tint="-0.499984740745262"/>
        <rFont val="Calibri"/>
        <family val="2"/>
        <charset val="238"/>
        <scheme val="minor"/>
      </rPr>
      <t>elszámolható</t>
    </r>
    <r>
      <rPr>
        <b/>
        <sz val="11"/>
        <color theme="9" tint="-0.499984740745262"/>
        <rFont val="Calibri"/>
        <family val="2"/>
        <charset val="238"/>
        <scheme val="minor"/>
      </rPr>
      <t>= E</t>
    </r>
    <r>
      <rPr>
        <b/>
        <sz val="8"/>
        <color theme="9" tint="-0.499984740745262"/>
        <rFont val="Calibri"/>
        <family val="2"/>
        <charset val="238"/>
        <scheme val="minor"/>
      </rPr>
      <t>teljes, AV</t>
    </r>
    <r>
      <rPr>
        <b/>
        <sz val="11"/>
        <color theme="9" tint="-0.499984740745262"/>
        <rFont val="Calibri"/>
        <family val="2"/>
        <charset val="238"/>
        <scheme val="minor"/>
      </rPr>
      <t xml:space="preserve"> x ARÁNY</t>
    </r>
    <r>
      <rPr>
        <b/>
        <sz val="8"/>
        <color theme="9" tint="-0.499984740745262"/>
        <rFont val="Calibri"/>
        <family val="2"/>
        <charset val="238"/>
        <scheme val="minor"/>
      </rPr>
      <t>elszámolható</t>
    </r>
  </si>
  <si>
    <r>
      <t>ARÁNY</t>
    </r>
    <r>
      <rPr>
        <sz val="8"/>
        <color theme="1"/>
        <rFont val="Calibri"/>
        <family val="2"/>
        <charset val="238"/>
        <scheme val="minor"/>
      </rPr>
      <t>vnt</t>
    </r>
  </si>
  <si>
    <r>
      <t>TÁM</t>
    </r>
    <r>
      <rPr>
        <sz val="8"/>
        <color theme="1"/>
        <rFont val="Calibri"/>
        <family val="2"/>
        <charset val="238"/>
        <scheme val="minor"/>
      </rPr>
      <t>vnt(1)</t>
    </r>
  </si>
  <si>
    <r>
      <t>TÁM</t>
    </r>
    <r>
      <rPr>
        <sz val="8"/>
        <color theme="1"/>
        <rFont val="Calibri"/>
        <family val="2"/>
        <charset val="238"/>
        <scheme val="minor"/>
      </rPr>
      <t>vnt(2)</t>
    </r>
  </si>
  <si>
    <r>
      <t>TÁM</t>
    </r>
    <r>
      <rPr>
        <sz val="8"/>
        <color theme="1"/>
        <rFont val="Calibri"/>
        <family val="2"/>
        <charset val="238"/>
        <scheme val="minor"/>
      </rPr>
      <t>vnt(3)</t>
    </r>
  </si>
  <si>
    <t>1. évi avulási veszteség 0 GJ/év</t>
  </si>
  <si>
    <r>
      <t xml:space="preserve">Az elszámolni kívánt energiamegtakarítás </t>
    </r>
    <r>
      <rPr>
        <b/>
        <sz val="11"/>
        <rFont val="Calibri"/>
        <family val="2"/>
        <charset val="238"/>
        <scheme val="minor"/>
      </rPr>
      <t>várható teljes élettartama</t>
    </r>
    <r>
      <rPr>
        <sz val="11"/>
        <rFont val="Calibri"/>
        <family val="2"/>
        <scheme val="minor"/>
      </rPr>
      <t xml:space="preserve"> </t>
    </r>
  </si>
  <si>
    <t>[év]</t>
  </si>
  <si>
    <r>
      <t xml:space="preserve">A beruházás vagy intézkedés </t>
    </r>
    <r>
      <rPr>
        <b/>
        <u/>
        <sz val="11"/>
        <rFont val="Calibri"/>
        <family val="2"/>
        <charset val="238"/>
        <scheme val="minor"/>
      </rPr>
      <t>kötelezettségi időszakra vetített</t>
    </r>
    <r>
      <rPr>
        <sz val="11"/>
        <rFont val="Calibri"/>
        <family val="2"/>
        <scheme val="minor"/>
      </rPr>
      <t xml:space="preserve"> éves avulása </t>
    </r>
  </si>
  <si>
    <t>[%/év, átl.]</t>
  </si>
  <si>
    <r>
      <t xml:space="preserve">Korai csere esetén a </t>
    </r>
    <r>
      <rPr>
        <b/>
        <sz val="11"/>
        <rFont val="Calibri"/>
        <family val="2"/>
        <charset val="238"/>
        <scheme val="minor"/>
      </rPr>
      <t>lecserélt berendezés hátralévő élettartama</t>
    </r>
  </si>
  <si>
    <r>
      <rPr>
        <b/>
        <u/>
        <sz val="11"/>
        <rFont val="Calibri"/>
        <family val="2"/>
        <charset val="238"/>
        <scheme val="minor"/>
      </rPr>
      <t>A kiinduló állapothoz képest megállapított</t>
    </r>
    <r>
      <rPr>
        <sz val="11"/>
        <rFont val="Calibri"/>
        <family val="2"/>
        <charset val="238"/>
        <scheme val="minor"/>
      </rPr>
      <t xml:space="preserve"> éves energiamegtakarítás mértéke</t>
    </r>
  </si>
  <si>
    <t xml:space="preserve"> képest megállapított energiamegtakarítás mértéke</t>
  </si>
  <si>
    <r>
      <t>Elszámolható időszak</t>
    </r>
    <r>
      <rPr>
        <b/>
        <u/>
        <sz val="11"/>
        <color rgb="FFFF0000"/>
        <rFont val="Calibri"/>
        <family val="2"/>
        <charset val="238"/>
        <scheme val="minor"/>
      </rPr>
      <t xml:space="preserve"> teljes végsőenergia megtakarítása</t>
    </r>
    <r>
      <rPr>
        <sz val="11"/>
        <color rgb="FFFF0000"/>
        <rFont val="Calibri"/>
        <family val="2"/>
        <charset val="238"/>
        <scheme val="minor"/>
      </rPr>
      <t xml:space="preserve"> (avulás nélkül):</t>
    </r>
  </si>
  <si>
    <r>
      <t xml:space="preserve">Elszámolható időszak </t>
    </r>
    <r>
      <rPr>
        <b/>
        <u/>
        <sz val="11"/>
        <color rgb="FFFF0000"/>
        <rFont val="Calibri"/>
        <family val="2"/>
        <charset val="238"/>
        <scheme val="minor"/>
      </rPr>
      <t xml:space="preserve">átlagos éves végsőenergia megtakarítása </t>
    </r>
    <r>
      <rPr>
        <sz val="11"/>
        <color rgb="FFFF0000"/>
        <rFont val="Calibri"/>
        <family val="2"/>
        <charset val="238"/>
        <scheme val="minor"/>
      </rPr>
      <t>(avulás nélkül):</t>
    </r>
  </si>
  <si>
    <r>
      <rPr>
        <b/>
        <u/>
        <sz val="11"/>
        <color rgb="FF002060"/>
        <rFont val="Calibri"/>
        <family val="2"/>
        <charset val="238"/>
        <scheme val="minor"/>
      </rPr>
      <t>Korai időszakra</t>
    </r>
    <r>
      <rPr>
        <sz val="11"/>
        <color rgb="FF002060"/>
        <rFont val="Calibri"/>
        <family val="2"/>
        <charset val="238"/>
        <scheme val="minor"/>
      </rPr>
      <t xml:space="preserve"> számított </t>
    </r>
    <r>
      <rPr>
        <b/>
        <u/>
        <sz val="11"/>
        <color rgb="FF002060"/>
        <rFont val="Calibri"/>
        <family val="2"/>
        <charset val="238"/>
        <scheme val="minor"/>
      </rPr>
      <t>éves átlagos avulási veszteség növekmény</t>
    </r>
    <r>
      <rPr>
        <u/>
        <sz val="11"/>
        <color rgb="FF002060"/>
        <rFont val="Calibri"/>
        <family val="2"/>
        <charset val="238"/>
        <scheme val="minor"/>
      </rPr>
      <t xml:space="preserve"> </t>
    </r>
    <r>
      <rPr>
        <sz val="11"/>
        <color rgb="FF002060"/>
        <rFont val="Calibri"/>
        <family val="2"/>
        <charset val="238"/>
        <scheme val="minor"/>
      </rPr>
      <t>mértéke:</t>
    </r>
  </si>
  <si>
    <r>
      <rPr>
        <b/>
        <u/>
        <sz val="11"/>
        <color rgb="FF002060"/>
        <rFont val="Calibri"/>
        <family val="2"/>
        <charset val="238"/>
        <scheme val="minor"/>
      </rPr>
      <t>Fennmaradó időszakra</t>
    </r>
    <r>
      <rPr>
        <sz val="11"/>
        <color rgb="FF002060"/>
        <rFont val="Calibri"/>
        <family val="2"/>
        <charset val="238"/>
        <scheme val="minor"/>
      </rPr>
      <t xml:space="preserve"> számított </t>
    </r>
    <r>
      <rPr>
        <b/>
        <u/>
        <sz val="11"/>
        <color rgb="FF002060"/>
        <rFont val="Calibri"/>
        <family val="2"/>
        <charset val="238"/>
        <scheme val="minor"/>
      </rPr>
      <t xml:space="preserve">éves átlagos avulási veszteség növekmény </t>
    </r>
    <r>
      <rPr>
        <sz val="11"/>
        <color rgb="FF002060"/>
        <rFont val="Calibri"/>
        <family val="2"/>
        <charset val="238"/>
        <scheme val="minor"/>
      </rPr>
      <t>mértéke:</t>
    </r>
  </si>
  <si>
    <r>
      <t>Elszámolható időszak</t>
    </r>
    <r>
      <rPr>
        <b/>
        <u/>
        <sz val="11"/>
        <color theme="8" tint="-0.499984740745262"/>
        <rFont val="Calibri"/>
        <family val="2"/>
        <charset val="238"/>
        <scheme val="minor"/>
      </rPr>
      <t xml:space="preserve"> teljes végsőenergia megtakarítása</t>
    </r>
    <r>
      <rPr>
        <sz val="11"/>
        <color theme="8" tint="-0.499984740745262"/>
        <rFont val="Calibri"/>
        <family val="2"/>
        <charset val="238"/>
        <scheme val="minor"/>
      </rPr>
      <t xml:space="preserve"> (avulással csökkentve):</t>
    </r>
  </si>
  <si>
    <r>
      <t xml:space="preserve">Elszámolható időszak </t>
    </r>
    <r>
      <rPr>
        <b/>
        <u/>
        <sz val="11"/>
        <color theme="8" tint="-0.499984740745262"/>
        <rFont val="Calibri"/>
        <family val="2"/>
        <charset val="238"/>
        <scheme val="minor"/>
      </rPr>
      <t xml:space="preserve">átlagos éves végsőenergia megtakarítása </t>
    </r>
    <r>
      <rPr>
        <sz val="11"/>
        <color theme="8" tint="-0.499984740745262"/>
        <rFont val="Calibri"/>
        <family val="2"/>
        <charset val="238"/>
        <scheme val="minor"/>
      </rPr>
      <t>(avulással csökkentve):</t>
    </r>
  </si>
  <si>
    <r>
      <t>Kötelezett által elszámolható éves  megtakarítás</t>
    </r>
    <r>
      <rPr>
        <b/>
        <sz val="16"/>
        <color theme="0" tint="-4.9989318521683403E-2"/>
        <rFont val="Calibri"/>
        <family val="2"/>
        <charset val="238"/>
        <scheme val="minor"/>
      </rPr>
      <t>:</t>
    </r>
  </si>
  <si>
    <r>
      <t>TÁM</t>
    </r>
    <r>
      <rPr>
        <b/>
        <sz val="8"/>
        <color theme="1"/>
        <rFont val="Calibri"/>
        <family val="2"/>
        <charset val="238"/>
        <scheme val="minor"/>
      </rPr>
      <t>vnt,össz.</t>
    </r>
  </si>
  <si>
    <t>ALTERNATÍV SZAKPOLITIKÁK TÁMOGATÁSI ADATAI</t>
  </si>
  <si>
    <t>A VÉGSŐENERGIA MEGTAKARÍTÁS EKR ELSZÁMOLÁSÁNAK ENERGETIKAI ADATAI</t>
  </si>
  <si>
    <t xml:space="preserve">Összes igénybe vett vissza nem térítendő alternatív szakpolitikai intézkedés részaránya: </t>
  </si>
  <si>
    <r>
      <t>E</t>
    </r>
    <r>
      <rPr>
        <sz val="8"/>
        <color rgb="FFC00000"/>
        <rFont val="Calibri"/>
        <family val="2"/>
        <charset val="238"/>
        <scheme val="minor"/>
      </rPr>
      <t>többlet</t>
    </r>
    <r>
      <rPr>
        <sz val="11"/>
        <color rgb="FFC00000"/>
        <rFont val="Calibri"/>
        <family val="2"/>
        <charset val="238"/>
        <scheme val="minor"/>
      </rPr>
      <t xml:space="preserve"> =</t>
    </r>
    <r>
      <rPr>
        <sz val="11"/>
        <color rgb="FFC00000"/>
        <rFont val="Symbol"/>
        <family val="1"/>
        <charset val="2"/>
      </rPr>
      <t></t>
    </r>
    <r>
      <rPr>
        <sz val="11"/>
        <color rgb="FFC00000"/>
        <rFont val="Calibri"/>
        <family val="2"/>
        <charset val="238"/>
        <scheme val="minor"/>
      </rPr>
      <t>E</t>
    </r>
    <r>
      <rPr>
        <sz val="8"/>
        <color rgb="FFC00000"/>
        <rFont val="Calibri"/>
        <family val="2"/>
        <charset val="238"/>
        <scheme val="minor"/>
      </rPr>
      <t xml:space="preserve">többlet/év ∙ ( </t>
    </r>
    <r>
      <rPr>
        <sz val="11"/>
        <color rgb="FFC00000"/>
        <rFont val="Calibri"/>
        <family val="2"/>
        <charset val="238"/>
        <scheme val="minor"/>
      </rPr>
      <t>T</t>
    </r>
    <r>
      <rPr>
        <sz val="8"/>
        <color rgb="FFC00000"/>
        <rFont val="Calibri"/>
        <family val="2"/>
        <charset val="238"/>
        <scheme val="minor"/>
      </rPr>
      <t xml:space="preserve">elszámolható </t>
    </r>
    <r>
      <rPr>
        <sz val="11"/>
        <color rgb="FFC00000"/>
        <rFont val="Calibri"/>
        <family val="2"/>
        <charset val="238"/>
        <scheme val="minor"/>
      </rPr>
      <t>- T</t>
    </r>
    <r>
      <rPr>
        <sz val="8"/>
        <color rgb="FFC00000"/>
        <rFont val="Calibri"/>
        <family val="2"/>
        <charset val="238"/>
        <scheme val="minor"/>
      </rPr>
      <t>korai</t>
    </r>
    <r>
      <rPr>
        <sz val="11"/>
        <color rgb="FFC00000"/>
        <rFont val="Calibri"/>
        <family val="2"/>
        <charset val="238"/>
        <scheme val="minor"/>
      </rPr>
      <t xml:space="preserve">) </t>
    </r>
  </si>
  <si>
    <r>
      <t>E</t>
    </r>
    <r>
      <rPr>
        <b/>
        <sz val="8"/>
        <color rgb="FFC00000"/>
        <rFont val="Calibri"/>
        <family val="2"/>
        <charset val="238"/>
        <scheme val="minor"/>
      </rPr>
      <t>átlag</t>
    </r>
    <r>
      <rPr>
        <b/>
        <sz val="11"/>
        <color rgb="FFC00000"/>
        <rFont val="Calibri"/>
        <family val="2"/>
        <charset val="238"/>
        <scheme val="minor"/>
      </rPr>
      <t xml:space="preserve"> = (E</t>
    </r>
    <r>
      <rPr>
        <b/>
        <sz val="8"/>
        <color rgb="FFC00000"/>
        <rFont val="Calibri"/>
        <family val="2"/>
        <charset val="238"/>
        <scheme val="minor"/>
      </rPr>
      <t>korai</t>
    </r>
    <r>
      <rPr>
        <b/>
        <sz val="11"/>
        <color rgb="FFC00000"/>
        <rFont val="Calibri"/>
        <family val="2"/>
        <charset val="238"/>
        <scheme val="minor"/>
      </rPr>
      <t>+E</t>
    </r>
    <r>
      <rPr>
        <b/>
        <sz val="8"/>
        <color rgb="FFC00000"/>
        <rFont val="Calibri"/>
        <family val="2"/>
        <charset val="238"/>
        <scheme val="minor"/>
      </rPr>
      <t>többlet</t>
    </r>
    <r>
      <rPr>
        <b/>
        <sz val="11"/>
        <color rgb="FFC00000"/>
        <rFont val="Calibri"/>
        <family val="2"/>
        <charset val="238"/>
        <scheme val="minor"/>
      </rPr>
      <t>) / T</t>
    </r>
    <r>
      <rPr>
        <b/>
        <sz val="8"/>
        <color rgb="FFC00000"/>
        <rFont val="Calibri"/>
        <family val="2"/>
        <charset val="238"/>
        <scheme val="minor"/>
      </rPr>
      <t>elszámolható</t>
    </r>
  </si>
  <si>
    <r>
      <t>VESZT</t>
    </r>
    <r>
      <rPr>
        <sz val="8"/>
        <color rgb="FF002060"/>
        <rFont val="Calibri"/>
        <family val="2"/>
        <charset val="238"/>
        <scheme val="minor"/>
      </rPr>
      <t>növ,AV/év</t>
    </r>
  </si>
  <si>
    <r>
      <t>E</t>
    </r>
    <r>
      <rPr>
        <sz val="8"/>
        <color rgb="FF002060"/>
        <rFont val="Calibri"/>
        <family val="2"/>
        <charset val="238"/>
        <scheme val="minor"/>
      </rPr>
      <t>teljes, AV</t>
    </r>
    <r>
      <rPr>
        <sz val="11"/>
        <color rgb="FF002060"/>
        <rFont val="Calibri"/>
        <family val="2"/>
        <charset val="238"/>
        <scheme val="minor"/>
      </rPr>
      <t xml:space="preserve"> = </t>
    </r>
    <r>
      <rPr>
        <sz val="11"/>
        <color rgb="FF002060"/>
        <rFont val="Calibri"/>
        <family val="2"/>
        <charset val="238"/>
      </rPr>
      <t>∑</t>
    </r>
    <r>
      <rPr>
        <sz val="11"/>
        <color rgb="FF002060"/>
        <rFont val="Calibri"/>
        <family val="2"/>
        <charset val="238"/>
        <scheme val="minor"/>
      </rPr>
      <t>iE</t>
    </r>
    <r>
      <rPr>
        <sz val="8"/>
        <color rgb="FF002060"/>
        <rFont val="Calibri"/>
        <family val="2"/>
        <charset val="238"/>
        <scheme val="minor"/>
      </rPr>
      <t>teljes,AV,i</t>
    </r>
  </si>
  <si>
    <r>
      <t xml:space="preserve">EKR  elszámoláskor </t>
    </r>
    <r>
      <rPr>
        <b/>
        <u/>
        <sz val="11"/>
        <rFont val="Calibri"/>
        <family val="2"/>
        <charset val="238"/>
        <scheme val="minor"/>
      </rPr>
      <t>figyelembevehető végsőenergia megtakarítás hányad</t>
    </r>
    <r>
      <rPr>
        <sz val="11"/>
        <rFont val="Calibri"/>
        <family val="2"/>
        <charset val="238"/>
        <scheme val="minor"/>
      </rPr>
      <t xml:space="preserve"> [%]:</t>
    </r>
  </si>
  <si>
    <t>KCS</t>
  </si>
  <si>
    <t>EH</t>
  </si>
  <si>
    <t>Éves avulás</t>
  </si>
  <si>
    <t>Kumulált avulás</t>
  </si>
  <si>
    <t>Intézkedés megvalósulásának éve: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</si>
</sst>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charset val="238"/>
      <scheme val="minor"/>
    </font>
    <font>
      <b/>
      <u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1"/>
      <color rgb="FFC00000"/>
      <name val="Symbol"/>
      <family val="1"/>
      <charset val="2"/>
    </font>
    <font>
      <b/>
      <u/>
      <sz val="11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</font>
    <font>
      <b/>
      <sz val="14"/>
      <color theme="8" tint="-0.499984740745262"/>
      <name val="Calibri"/>
      <family val="2"/>
      <charset val="238"/>
      <scheme val="minor"/>
    </font>
    <font>
      <b/>
      <sz val="8"/>
      <color theme="9" tint="-0.499984740745262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u/>
      <sz val="11"/>
      <color rgb="FF00206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8"/>
      <color theme="0" tint="-4.9989318521683403E-2"/>
      <name val="Calibri"/>
      <family val="2"/>
      <charset val="238"/>
      <scheme val="minor"/>
    </font>
    <font>
      <b/>
      <sz val="16"/>
      <color theme="0" tint="-4.9989318521683403E-2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Protection="1"/>
    <xf numFmtId="0" fontId="0" fillId="0" borderId="0" xfId="0" applyProtection="1"/>
    <xf numFmtId="2" fontId="0" fillId="0" borderId="0" xfId="0" applyNumberFormat="1" applyProtection="1"/>
    <xf numFmtId="0" fontId="0" fillId="0" borderId="0" xfId="0" quotePrefix="1" applyProtection="1"/>
    <xf numFmtId="0" fontId="5" fillId="0" borderId="0" xfId="0" applyFont="1" applyProtection="1"/>
    <xf numFmtId="0" fontId="0" fillId="2" borderId="1" xfId="0" applyFill="1" applyBorder="1" applyProtection="1">
      <protection locked="0"/>
    </xf>
    <xf numFmtId="0" fontId="2" fillId="0" borderId="0" xfId="0" applyFont="1" applyAlignment="1" applyProtection="1">
      <alignment vertical="top"/>
    </xf>
    <xf numFmtId="164" fontId="0" fillId="2" borderId="1" xfId="1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</xf>
    <xf numFmtId="0" fontId="0" fillId="5" borderId="1" xfId="0" applyFill="1" applyBorder="1" applyProtection="1">
      <protection locked="0"/>
    </xf>
    <xf numFmtId="0" fontId="2" fillId="6" borderId="1" xfId="0" applyFont="1" applyFill="1" applyBorder="1" applyAlignment="1" applyProtection="1">
      <alignment horizontal="right" vertical="center"/>
      <protection locked="0"/>
    </xf>
    <xf numFmtId="164" fontId="0" fillId="6" borderId="1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1" fontId="38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 textRotation="90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0" borderId="10" xfId="0" applyBorder="1" applyProtection="1">
      <protection hidden="1"/>
    </xf>
    <xf numFmtId="0" fontId="0" fillId="0" borderId="0" xfId="0" quotePrefix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0" xfId="0" quotePrefix="1" applyBorder="1" applyProtection="1">
      <protection hidden="1"/>
    </xf>
    <xf numFmtId="0" fontId="0" fillId="0" borderId="1" xfId="0" applyBorder="1" applyProtection="1">
      <protection hidden="1"/>
    </xf>
    <xf numFmtId="4" fontId="0" fillId="0" borderId="1" xfId="0" applyNumberFormat="1" applyBorder="1" applyProtection="1">
      <protection hidden="1"/>
    </xf>
    <xf numFmtId="0" fontId="13" fillId="0" borderId="6" xfId="0" applyFont="1" applyBorder="1" applyAlignment="1" applyProtection="1">
      <alignment horizontal="right" vertical="center" wrapText="1"/>
      <protection hidden="1"/>
    </xf>
    <xf numFmtId="0" fontId="0" fillId="0" borderId="6" xfId="0" applyBorder="1" applyAlignment="1" applyProtection="1">
      <alignment horizontal="right" vertical="center" wrapText="1"/>
      <protection hidden="1"/>
    </xf>
    <xf numFmtId="0" fontId="0" fillId="0" borderId="0" xfId="0" applyBorder="1" applyProtection="1">
      <protection hidden="1"/>
    </xf>
    <xf numFmtId="0" fontId="4" fillId="0" borderId="6" xfId="0" applyFont="1" applyBorder="1" applyAlignment="1" applyProtection="1">
      <alignment horizontal="right"/>
      <protection hidden="1"/>
    </xf>
    <xf numFmtId="1" fontId="4" fillId="0" borderId="0" xfId="0" applyNumberFormat="1" applyFont="1" applyBorder="1" applyAlignment="1" applyProtection="1">
      <alignment wrapText="1"/>
      <protection hidden="1"/>
    </xf>
    <xf numFmtId="0" fontId="4" fillId="0" borderId="10" xfId="0" applyFont="1" applyBorder="1" applyProtection="1">
      <protection hidden="1"/>
    </xf>
    <xf numFmtId="0" fontId="4" fillId="0" borderId="0" xfId="0" quotePrefix="1" applyFont="1" applyProtection="1">
      <protection hidden="1"/>
    </xf>
    <xf numFmtId="0" fontId="2" fillId="3" borderId="6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7" fillId="3" borderId="10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Border="1" applyProtection="1">
      <protection hidden="1"/>
    </xf>
    <xf numFmtId="0" fontId="31" fillId="0" borderId="6" xfId="0" applyFont="1" applyFill="1" applyBorder="1" applyAlignment="1" applyProtection="1">
      <alignment horizontal="right"/>
      <protection hidden="1"/>
    </xf>
    <xf numFmtId="2" fontId="6" fillId="0" borderId="0" xfId="0" applyNumberFormat="1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2" fontId="37" fillId="0" borderId="0" xfId="0" applyNumberFormat="1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quotePrefix="1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33" fillId="0" borderId="6" xfId="0" applyFont="1" applyBorder="1" applyAlignment="1" applyProtection="1">
      <alignment horizontal="right" wrapText="1"/>
      <protection hidden="1"/>
    </xf>
    <xf numFmtId="2" fontId="33" fillId="0" borderId="0" xfId="0" applyNumberFormat="1" applyFont="1" applyBorder="1" applyProtection="1">
      <protection hidden="1"/>
    </xf>
    <xf numFmtId="0" fontId="33" fillId="0" borderId="10" xfId="0" applyFont="1" applyBorder="1" applyProtection="1">
      <protection hidden="1"/>
    </xf>
    <xf numFmtId="0" fontId="5" fillId="0" borderId="0" xfId="0" applyFont="1" applyProtection="1">
      <protection hidden="1"/>
    </xf>
    <xf numFmtId="0" fontId="20" fillId="0" borderId="0" xfId="0" quotePrefix="1" applyFont="1" applyFill="1" applyBorder="1" applyProtection="1">
      <protection hidden="1"/>
    </xf>
    <xf numFmtId="0" fontId="14" fillId="0" borderId="6" xfId="0" applyFont="1" applyFill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0" fontId="18" fillId="0" borderId="10" xfId="0" applyFont="1" applyBorder="1" applyProtection="1">
      <protection hidden="1"/>
    </xf>
    <xf numFmtId="2" fontId="25" fillId="0" borderId="0" xfId="0" applyNumberFormat="1" applyFont="1" applyBorder="1" applyAlignment="1" applyProtection="1">
      <alignment horizontal="right"/>
      <protection hidden="1"/>
    </xf>
    <xf numFmtId="0" fontId="43" fillId="0" borderId="10" xfId="0" applyFont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20" fillId="0" borderId="0" xfId="0" applyFont="1" applyProtection="1">
      <protection hidden="1"/>
    </xf>
    <xf numFmtId="0" fontId="20" fillId="0" borderId="0" xfId="0" quotePrefix="1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right" vertical="center" wrapText="1"/>
      <protection hidden="1"/>
    </xf>
    <xf numFmtId="164" fontId="29" fillId="0" borderId="0" xfId="1" applyNumberFormat="1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1" fillId="0" borderId="10" xfId="0" applyFont="1" applyBorder="1" applyProtection="1">
      <protection hidden="1"/>
    </xf>
    <xf numFmtId="0" fontId="8" fillId="0" borderId="6" xfId="0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Protection="1">
      <protection hidden="1"/>
    </xf>
    <xf numFmtId="0" fontId="41" fillId="7" borderId="5" xfId="0" applyFont="1" applyFill="1" applyBorder="1" applyAlignment="1" applyProtection="1">
      <alignment horizontal="right" vertical="center" wrapText="1"/>
      <protection hidden="1"/>
    </xf>
    <xf numFmtId="0" fontId="42" fillId="7" borderId="11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0" xfId="0" quotePrefix="1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1" fontId="4" fillId="0" borderId="0" xfId="0" quotePrefix="1" applyNumberFormat="1" applyFont="1" applyProtection="1">
      <protection hidden="1"/>
    </xf>
    <xf numFmtId="4" fontId="39" fillId="0" borderId="0" xfId="0" applyNumberFormat="1" applyFont="1" applyProtection="1">
      <protection hidden="1"/>
    </xf>
    <xf numFmtId="0" fontId="39" fillId="0" borderId="0" xfId="0" applyFont="1" applyAlignment="1" applyProtection="1">
      <alignment horizontal="right"/>
      <protection hidden="1"/>
    </xf>
    <xf numFmtId="4" fontId="13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Border="1" applyAlignment="1" applyProtection="1">
      <alignment horizontal="right"/>
      <protection hidden="1"/>
    </xf>
    <xf numFmtId="4" fontId="13" fillId="0" borderId="0" xfId="0" applyNumberFormat="1" applyFont="1" applyBorder="1" applyProtection="1">
      <protection hidden="1"/>
    </xf>
    <xf numFmtId="164" fontId="13" fillId="0" borderId="0" xfId="1" applyNumberFormat="1" applyFont="1" applyBorder="1" applyProtection="1">
      <protection hidden="1"/>
    </xf>
    <xf numFmtId="4" fontId="6" fillId="0" borderId="1" xfId="0" applyNumberFormat="1" applyFont="1" applyBorder="1" applyProtection="1">
      <protection hidden="1"/>
    </xf>
    <xf numFmtId="0" fontId="6" fillId="0" borderId="1" xfId="0" applyFont="1" applyBorder="1" applyProtection="1">
      <protection hidden="1"/>
    </xf>
    <xf numFmtId="4" fontId="0" fillId="5" borderId="1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39" fillId="0" borderId="1" xfId="0" applyNumberFormat="1" applyFont="1" applyBorder="1" applyProtection="1">
      <protection hidden="1"/>
    </xf>
    <xf numFmtId="2" fontId="21" fillId="8" borderId="0" xfId="0" applyNumberFormat="1" applyFont="1" applyFill="1" applyProtection="1"/>
    <xf numFmtId="0" fontId="33" fillId="0" borderId="0" xfId="0" quotePrefix="1" applyFont="1" applyProtection="1">
      <protection hidden="1"/>
    </xf>
    <xf numFmtId="0" fontId="33" fillId="0" borderId="0" xfId="0" applyFont="1" applyFill="1" applyBorder="1" applyProtection="1">
      <protection hidden="1"/>
    </xf>
    <xf numFmtId="164" fontId="46" fillId="0" borderId="0" xfId="1" applyNumberFormat="1" applyFont="1" applyBorder="1" applyAlignment="1" applyProtection="1">
      <alignment horizontal="right"/>
      <protection hidden="1"/>
    </xf>
    <xf numFmtId="2" fontId="40" fillId="7" borderId="2" xfId="0" applyNumberFormat="1" applyFont="1" applyFill="1" applyBorder="1" applyAlignment="1" applyProtection="1">
      <alignment horizontal="right" vertical="center" shrinkToFit="1"/>
      <protection hidden="1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alignment horizontal="right" vertical="center"/>
      <protection hidden="1"/>
    </xf>
    <xf numFmtId="14" fontId="2" fillId="3" borderId="9" xfId="0" applyNumberFormat="1" applyFont="1" applyFill="1" applyBorder="1" applyAlignment="1" applyProtection="1">
      <alignment vertical="center"/>
      <protection hidden="1"/>
    </xf>
    <xf numFmtId="164" fontId="29" fillId="6" borderId="3" xfId="1" applyNumberFormat="1" applyFont="1" applyFill="1" applyBorder="1" applyAlignment="1" applyProtection="1">
      <alignment horizontal="center" vertical="center" shrinkToFit="1"/>
      <protection locked="0"/>
    </xf>
    <xf numFmtId="164" fontId="29" fillId="6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Éves végsőenergia  megtakarítás </a:t>
            </a:r>
          </a:p>
          <a:p>
            <a:pPr>
              <a:defRPr/>
            </a:pPr>
            <a:r>
              <a:rPr lang="hu-HU"/>
              <a:t>az elszámolási időszakban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21186181686483418"/>
          <c:y val="0.20244102688831825"/>
          <c:w val="0.7649665630785778"/>
          <c:h val="0.45728673243907753"/>
        </c:manualLayout>
      </c:layout>
      <c:barChart>
        <c:barDir val="col"/>
        <c:grouping val="clustered"/>
        <c:varyColors val="0"/>
        <c:ser>
          <c:idx val="0"/>
          <c:order val="0"/>
          <c:tx>
            <c:v>éves megtak.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'EKR elszámolás'!$I$4:$I$13</c:f>
              <c:numCache>
                <c:formatCode>#,##0.00</c:formatCode>
                <c:ptCount val="10"/>
                <c:pt idx="0">
                  <c:v>200</c:v>
                </c:pt>
                <c:pt idx="1">
                  <c:v>198</c:v>
                </c:pt>
                <c:pt idx="2">
                  <c:v>196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9-4FBB-BC25-06ED395F03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75728608"/>
        <c:axId val="375728280"/>
      </c:barChart>
      <c:lineChart>
        <c:grouping val="standard"/>
        <c:varyColors val="0"/>
        <c:ser>
          <c:idx val="1"/>
          <c:order val="1"/>
          <c:tx>
            <c:v>Átlagos éves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'EKR elszámolás'!$J$4:$J$13</c:f>
              <c:numCache>
                <c:formatCode>0.00</c:formatCode>
                <c:ptCount val="10"/>
                <c:pt idx="0">
                  <c:v>125.2</c:v>
                </c:pt>
                <c:pt idx="1">
                  <c:v>125.2</c:v>
                </c:pt>
                <c:pt idx="2">
                  <c:v>125.2</c:v>
                </c:pt>
                <c:pt idx="3">
                  <c:v>125.2</c:v>
                </c:pt>
                <c:pt idx="4">
                  <c:v>125.2</c:v>
                </c:pt>
                <c:pt idx="5">
                  <c:v>125.2</c:v>
                </c:pt>
                <c:pt idx="6">
                  <c:v>125.2</c:v>
                </c:pt>
                <c:pt idx="7">
                  <c:v>125.2</c:v>
                </c:pt>
                <c:pt idx="8">
                  <c:v>125.2</c:v>
                </c:pt>
                <c:pt idx="9">
                  <c:v>125.2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08-4BF9-B39D-54AC19762F3C}"/>
            </c:ext>
          </c:extLst>
        </c:ser>
        <c:ser>
          <c:idx val="2"/>
          <c:order val="2"/>
          <c:tx>
            <c:v>Elszámolható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'EKR elszámolás'!$K$4:$K$13</c:f>
              <c:numCache>
                <c:formatCode>0.00</c:formatCode>
                <c:ptCount val="10"/>
                <c:pt idx="0">
                  <c:v>125.2</c:v>
                </c:pt>
                <c:pt idx="1">
                  <c:v>125.2</c:v>
                </c:pt>
                <c:pt idx="2">
                  <c:v>125.2</c:v>
                </c:pt>
                <c:pt idx="3">
                  <c:v>125.2</c:v>
                </c:pt>
                <c:pt idx="4">
                  <c:v>125.2</c:v>
                </c:pt>
                <c:pt idx="5">
                  <c:v>125.2</c:v>
                </c:pt>
                <c:pt idx="6">
                  <c:v>125.2</c:v>
                </c:pt>
                <c:pt idx="7">
                  <c:v>125.2</c:v>
                </c:pt>
                <c:pt idx="8">
                  <c:v>125.2</c:v>
                </c:pt>
                <c:pt idx="9">
                  <c:v>125.2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08-4BF9-B39D-54AC19762F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5728608"/>
        <c:axId val="375728280"/>
      </c:lineChart>
      <c:catAx>
        <c:axId val="37572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Év</a:t>
                </a:r>
              </a:p>
            </c:rich>
          </c:tx>
          <c:layout>
            <c:manualLayout>
              <c:xMode val="edge"/>
              <c:yMode val="edge"/>
              <c:x val="0.92540950592906124"/>
              <c:y val="0.60105593663967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5728280"/>
        <c:crosses val="autoZero"/>
        <c:auto val="1"/>
        <c:lblAlgn val="ctr"/>
        <c:lblOffset val="100"/>
        <c:noMultiLvlLbl val="0"/>
      </c:catAx>
      <c:valAx>
        <c:axId val="37572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GJ/év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572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</c:dTable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21992056878116822"/>
          <c:y val="0.18708508848100935"/>
          <c:w val="0.74553182289036779"/>
          <c:h val="6.4194448246869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</xdr:colOff>
      <xdr:row>15</xdr:row>
      <xdr:rowOff>193675</xdr:rowOff>
    </xdr:from>
    <xdr:to>
      <xdr:col>10</xdr:col>
      <xdr:colOff>582611</xdr:colOff>
      <xdr:row>30</xdr:row>
      <xdr:rowOff>158750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FB313E4-8218-47A6-8F56-F4C5BDEE1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O48"/>
  <sheetViews>
    <sheetView tabSelected="1" zoomScaleNormal="100" zoomScaleSheetLayoutView="120" workbookViewId="0">
      <selection activeCell="B1" sqref="B1:C1"/>
    </sheetView>
  </sheetViews>
  <sheetFormatPr defaultRowHeight="15" x14ac:dyDescent="0.25"/>
  <cols>
    <col min="1" max="1" width="81" style="2" customWidth="1"/>
    <col min="2" max="2" width="12.85546875" style="2" customWidth="1"/>
    <col min="3" max="3" width="10.140625" style="2" customWidth="1"/>
    <col min="4" max="4" width="35.85546875" style="2" customWidth="1"/>
    <col min="5" max="5" width="9" style="2" customWidth="1"/>
    <col min="6" max="6" width="6.85546875" style="2" customWidth="1"/>
    <col min="7" max="7" width="14.5703125" style="2" customWidth="1"/>
    <col min="8" max="8" width="11" style="2" customWidth="1"/>
    <col min="9" max="9" width="10" style="2" customWidth="1"/>
    <col min="10" max="10" width="6.140625" style="2" customWidth="1"/>
    <col min="11" max="11" width="10.7109375" style="2" customWidth="1"/>
    <col min="12" max="12" width="9.140625" style="2"/>
    <col min="13" max="13" width="11" style="2" bestFit="1" customWidth="1"/>
    <col min="14" max="14" width="15.140625" style="2" bestFit="1" customWidth="1"/>
    <col min="15" max="15" width="10.42578125" style="2" bestFit="1" customWidth="1"/>
    <col min="16" max="16384" width="9.140625" style="2"/>
  </cols>
  <sheetData>
    <row r="1" spans="1:15" x14ac:dyDescent="0.25">
      <c r="A1" s="14" t="s">
        <v>63</v>
      </c>
      <c r="B1" s="96"/>
      <c r="C1" s="97"/>
      <c r="D1" s="15"/>
      <c r="E1" s="15"/>
      <c r="F1" s="16"/>
      <c r="G1" s="16"/>
      <c r="H1" s="16"/>
      <c r="I1" s="17" t="s">
        <v>12</v>
      </c>
      <c r="J1" s="15"/>
      <c r="K1" s="15"/>
    </row>
    <row r="2" spans="1:15" ht="63" customHeight="1" x14ac:dyDescent="0.25">
      <c r="A2" s="64" t="s">
        <v>74</v>
      </c>
      <c r="B2" s="94">
        <v>2021</v>
      </c>
      <c r="C2" s="95" t="s">
        <v>0</v>
      </c>
      <c r="D2" s="19" t="s">
        <v>4</v>
      </c>
      <c r="E2" s="20">
        <f>IF(B2="","",2030-$B$2+1)</f>
        <v>10</v>
      </c>
      <c r="F2" s="21" t="s">
        <v>27</v>
      </c>
      <c r="G2" s="22" t="s">
        <v>25</v>
      </c>
      <c r="H2" s="23" t="s">
        <v>26</v>
      </c>
      <c r="I2" s="22" t="s">
        <v>14</v>
      </c>
      <c r="J2" s="100" t="s">
        <v>46</v>
      </c>
      <c r="K2" s="101"/>
    </row>
    <row r="3" spans="1:15" x14ac:dyDescent="0.25">
      <c r="A3" s="18" t="s">
        <v>47</v>
      </c>
      <c r="B3" s="6">
        <v>10</v>
      </c>
      <c r="C3" s="24" t="s">
        <v>48</v>
      </c>
      <c r="D3" s="25" t="s">
        <v>8</v>
      </c>
      <c r="E3" s="25"/>
      <c r="F3" s="26" t="s">
        <v>1</v>
      </c>
      <c r="G3" s="26" t="s">
        <v>28</v>
      </c>
      <c r="H3" s="26" t="s">
        <v>29</v>
      </c>
      <c r="I3" s="26" t="s">
        <v>28</v>
      </c>
      <c r="J3" s="15"/>
      <c r="K3" s="15"/>
    </row>
    <row r="4" spans="1:15" ht="14.25" customHeight="1" x14ac:dyDescent="0.25">
      <c r="A4" s="18" t="s">
        <v>49</v>
      </c>
      <c r="B4" s="8">
        <v>0.01</v>
      </c>
      <c r="C4" s="27" t="s">
        <v>50</v>
      </c>
      <c r="D4" s="25" t="s">
        <v>24</v>
      </c>
      <c r="E4" s="25">
        <v>1</v>
      </c>
      <c r="F4" s="28">
        <f>B2</f>
        <v>2021</v>
      </c>
      <c r="G4" s="85">
        <v>0</v>
      </c>
      <c r="H4" s="84">
        <f>$I$4-I4</f>
        <v>0</v>
      </c>
      <c r="I4" s="88">
        <f>IF($B$5=0,$B$8,$B$6)</f>
        <v>200</v>
      </c>
      <c r="J4" s="89">
        <f>IF(F4&lt;&gt;"",$B$19,NA())</f>
        <v>125.2</v>
      </c>
      <c r="K4" s="89">
        <f>IF(F4&lt;&gt;"",$B$29,NA())</f>
        <v>125.2</v>
      </c>
      <c r="M4" s="4" t="s">
        <v>72</v>
      </c>
      <c r="N4" s="3" t="s">
        <v>73</v>
      </c>
      <c r="O4" s="3"/>
    </row>
    <row r="5" spans="1:15" ht="14.25" customHeight="1" x14ac:dyDescent="0.25">
      <c r="A5" s="18" t="s">
        <v>51</v>
      </c>
      <c r="B5" s="10">
        <v>3</v>
      </c>
      <c r="C5" s="24" t="s">
        <v>48</v>
      </c>
      <c r="D5" s="25" t="s">
        <v>7</v>
      </c>
      <c r="E5" s="25">
        <v>2</v>
      </c>
      <c r="F5" s="28">
        <f t="shared" ref="F5:F13" si="0">IF(E5&lt;=$B$9,F4+1,"")</f>
        <v>2022</v>
      </c>
      <c r="G5" s="29">
        <f t="shared" ref="G5:G13" si="1">IF(F5="","",IF(E5&lt;=$B$5,$B$16,IF(E5&gt;$B$5,$B$17,"")))</f>
        <v>2</v>
      </c>
      <c r="H5" s="29">
        <f t="shared" ref="H5:H13" si="2">IF(F5="","",IF(E5=$B$5+1,H4+$B$17,IF(E5&lt;$B$9+1,H4+G5,"")))</f>
        <v>2</v>
      </c>
      <c r="I5" s="88">
        <f>IF(F5="","",IF(E5=($B$5+1),($B$8-E4*$B$17),IF(E5&lt;=$B$5,IF(E4&lt;$B$9,IF(F4&lt;=$B$2+$B$9,I4-$B$16,0),""),IF(E4&lt;$B$9,IF(F4&lt;=$B$2+$B$9,I4-$B$17,0),""))))</f>
        <v>198</v>
      </c>
      <c r="J5" s="89">
        <f t="shared" ref="J5:J13" si="3">IF(F5&lt;&gt;"",$B$19,NA())</f>
        <v>125.2</v>
      </c>
      <c r="K5" s="89">
        <f t="shared" ref="K5:K13" si="4">IF(F5&lt;&gt;"",$B$29,NA())</f>
        <v>125.2</v>
      </c>
      <c r="L5" s="2" t="s">
        <v>70</v>
      </c>
      <c r="M5" s="4">
        <f>B6*B4</f>
        <v>2</v>
      </c>
      <c r="N5" s="3"/>
      <c r="O5" s="3"/>
    </row>
    <row r="6" spans="1:15" x14ac:dyDescent="0.25">
      <c r="A6" s="30" t="s">
        <v>52</v>
      </c>
      <c r="B6" s="86">
        <v>200</v>
      </c>
      <c r="C6" s="24" t="s">
        <v>28</v>
      </c>
      <c r="D6" s="25" t="s">
        <v>5</v>
      </c>
      <c r="E6" s="25">
        <v>3</v>
      </c>
      <c r="F6" s="28">
        <f t="shared" si="0"/>
        <v>2023</v>
      </c>
      <c r="G6" s="29">
        <f t="shared" si="1"/>
        <v>2</v>
      </c>
      <c r="H6" s="29">
        <f t="shared" si="2"/>
        <v>4</v>
      </c>
      <c r="I6" s="88">
        <f t="shared" ref="I6:I13" si="5">IF(F6="","",IF(E6=($B$5+1),($B$8-E5*$B$17),IF(E6&lt;=$B$5,IF(E5&lt;$B$9,IF(F5&lt;=$B$2+$B$9,I5-$B$16,0),""),IF(E5&lt;$B$9,IF(F5&lt;=$B$2+$B$9,I5-$B$17,0),""))))</f>
        <v>196</v>
      </c>
      <c r="J6" s="89">
        <f t="shared" si="3"/>
        <v>125.2</v>
      </c>
      <c r="K6" s="89">
        <f t="shared" si="4"/>
        <v>125.2</v>
      </c>
      <c r="L6" s="2" t="s">
        <v>71</v>
      </c>
      <c r="M6" s="4">
        <f>B8*B4</f>
        <v>1</v>
      </c>
      <c r="N6" s="3"/>
      <c r="O6" s="3"/>
    </row>
    <row r="7" spans="1:15" ht="16.5" customHeight="1" x14ac:dyDescent="0.25">
      <c r="A7" s="31" t="s">
        <v>30</v>
      </c>
      <c r="B7" s="32"/>
      <c r="C7" s="24"/>
      <c r="D7" s="25"/>
      <c r="E7" s="25">
        <v>4</v>
      </c>
      <c r="F7" s="28">
        <f t="shared" si="0"/>
        <v>2024</v>
      </c>
      <c r="G7" s="29">
        <f t="shared" si="1"/>
        <v>1</v>
      </c>
      <c r="H7" s="29">
        <f>IF(F7="","",IF(E7=$B$5+1,H6+$B$17,IF(E7&lt;$B$9+1,H6+G7,"")))</f>
        <v>5</v>
      </c>
      <c r="I7" s="88">
        <f t="shared" si="5"/>
        <v>97</v>
      </c>
      <c r="J7" s="89">
        <f t="shared" si="3"/>
        <v>125.2</v>
      </c>
      <c r="K7" s="89">
        <f t="shared" si="4"/>
        <v>125.2</v>
      </c>
      <c r="M7" s="4"/>
      <c r="N7" s="3"/>
      <c r="O7" s="3"/>
    </row>
    <row r="8" spans="1:15" ht="15" customHeight="1" x14ac:dyDescent="0.25">
      <c r="A8" s="31" t="s">
        <v>53</v>
      </c>
      <c r="B8" s="87">
        <v>100</v>
      </c>
      <c r="C8" s="24" t="s">
        <v>28</v>
      </c>
      <c r="D8" s="25" t="s">
        <v>6</v>
      </c>
      <c r="E8" s="25">
        <v>5</v>
      </c>
      <c r="F8" s="28">
        <f t="shared" si="0"/>
        <v>2025</v>
      </c>
      <c r="G8" s="29">
        <f t="shared" si="1"/>
        <v>1</v>
      </c>
      <c r="H8" s="29">
        <f t="shared" si="2"/>
        <v>6</v>
      </c>
      <c r="I8" s="88">
        <f t="shared" si="5"/>
        <v>96</v>
      </c>
      <c r="J8" s="89">
        <f t="shared" si="3"/>
        <v>125.2</v>
      </c>
      <c r="K8" s="89">
        <f t="shared" si="4"/>
        <v>125.2</v>
      </c>
      <c r="M8" s="4"/>
      <c r="N8" s="3"/>
      <c r="O8" s="3"/>
    </row>
    <row r="9" spans="1:15" x14ac:dyDescent="0.25">
      <c r="A9" s="33" t="s">
        <v>3</v>
      </c>
      <c r="B9" s="34">
        <f>IF(E2&lt;=B3,E2,B3)</f>
        <v>10</v>
      </c>
      <c r="C9" s="35" t="s">
        <v>48</v>
      </c>
      <c r="D9" s="36" t="s">
        <v>19</v>
      </c>
      <c r="E9" s="25">
        <v>6</v>
      </c>
      <c r="F9" s="28">
        <f t="shared" si="0"/>
        <v>2026</v>
      </c>
      <c r="G9" s="29">
        <f t="shared" si="1"/>
        <v>1</v>
      </c>
      <c r="H9" s="29">
        <f t="shared" si="2"/>
        <v>7</v>
      </c>
      <c r="I9" s="88">
        <f t="shared" si="5"/>
        <v>95</v>
      </c>
      <c r="J9" s="89">
        <f t="shared" si="3"/>
        <v>125.2</v>
      </c>
      <c r="K9" s="89">
        <f t="shared" si="4"/>
        <v>125.2</v>
      </c>
      <c r="M9" s="4"/>
      <c r="N9" s="3"/>
      <c r="O9" s="3"/>
    </row>
    <row r="10" spans="1:15" x14ac:dyDescent="0.25">
      <c r="A10" s="37" t="s">
        <v>38</v>
      </c>
      <c r="B10" s="38"/>
      <c r="C10" s="39"/>
      <c r="D10" s="36"/>
      <c r="E10" s="25">
        <v>7</v>
      </c>
      <c r="F10" s="28">
        <f t="shared" si="0"/>
        <v>2027</v>
      </c>
      <c r="G10" s="29">
        <f t="shared" si="1"/>
        <v>1</v>
      </c>
      <c r="H10" s="29">
        <f t="shared" si="2"/>
        <v>8</v>
      </c>
      <c r="I10" s="88">
        <f t="shared" si="5"/>
        <v>94</v>
      </c>
      <c r="J10" s="89">
        <f t="shared" si="3"/>
        <v>125.2</v>
      </c>
      <c r="K10" s="89">
        <f t="shared" si="4"/>
        <v>125.2</v>
      </c>
      <c r="M10" s="4"/>
      <c r="N10" s="3"/>
      <c r="O10" s="3"/>
    </row>
    <row r="11" spans="1:15" x14ac:dyDescent="0.25">
      <c r="A11" s="40" t="s">
        <v>9</v>
      </c>
      <c r="B11" s="41">
        <f>IF((B2+B5-2)&lt;2030,B6*B5,B6*($B$5-($B$2+B5-2030-1)))</f>
        <v>600</v>
      </c>
      <c r="C11" s="35" t="s">
        <v>29</v>
      </c>
      <c r="D11" s="36" t="s">
        <v>11</v>
      </c>
      <c r="E11" s="25">
        <v>8</v>
      </c>
      <c r="F11" s="28">
        <f t="shared" si="0"/>
        <v>2028</v>
      </c>
      <c r="G11" s="29">
        <f t="shared" si="1"/>
        <v>1</v>
      </c>
      <c r="H11" s="29">
        <f t="shared" si="2"/>
        <v>9</v>
      </c>
      <c r="I11" s="88">
        <f t="shared" si="5"/>
        <v>93</v>
      </c>
      <c r="J11" s="89">
        <f t="shared" si="3"/>
        <v>125.2</v>
      </c>
      <c r="K11" s="89">
        <f t="shared" si="4"/>
        <v>125.2</v>
      </c>
      <c r="M11" s="4"/>
      <c r="N11" s="3"/>
      <c r="O11" s="3"/>
    </row>
    <row r="12" spans="1:15" x14ac:dyDescent="0.25">
      <c r="A12" s="40" t="s">
        <v>10</v>
      </c>
      <c r="B12" s="41">
        <f>IF((B2+B3-2)&lt;2030,B8*(B3-B5),IF(B2+B5-1&gt;=2030,0,B8*((B3-B5)-($B$2+(B3)-2030-1))))</f>
        <v>700</v>
      </c>
      <c r="C12" s="35" t="s">
        <v>29</v>
      </c>
      <c r="D12" s="36" t="s">
        <v>65</v>
      </c>
      <c r="E12" s="25">
        <v>9</v>
      </c>
      <c r="F12" s="28">
        <f t="shared" si="0"/>
        <v>2029</v>
      </c>
      <c r="G12" s="29">
        <f t="shared" si="1"/>
        <v>1</v>
      </c>
      <c r="H12" s="29">
        <f t="shared" si="2"/>
        <v>10</v>
      </c>
      <c r="I12" s="88">
        <f t="shared" si="5"/>
        <v>92</v>
      </c>
      <c r="J12" s="89">
        <f t="shared" si="3"/>
        <v>125.2</v>
      </c>
      <c r="K12" s="89">
        <f t="shared" si="4"/>
        <v>125.2</v>
      </c>
      <c r="M12" s="4"/>
      <c r="N12" s="3"/>
      <c r="O12" s="3"/>
    </row>
    <row r="13" spans="1:15" x14ac:dyDescent="0.25">
      <c r="A13" s="42" t="s">
        <v>54</v>
      </c>
      <c r="B13" s="43">
        <f>B11+B12</f>
        <v>1300</v>
      </c>
      <c r="C13" s="35" t="s">
        <v>29</v>
      </c>
      <c r="D13" s="44" t="s">
        <v>13</v>
      </c>
      <c r="E13" s="25">
        <v>10</v>
      </c>
      <c r="F13" s="28">
        <f t="shared" si="0"/>
        <v>2030</v>
      </c>
      <c r="G13" s="29">
        <f t="shared" si="1"/>
        <v>1</v>
      </c>
      <c r="H13" s="29">
        <f t="shared" si="2"/>
        <v>11</v>
      </c>
      <c r="I13" s="88">
        <f t="shared" si="5"/>
        <v>91</v>
      </c>
      <c r="J13" s="89">
        <f t="shared" si="3"/>
        <v>125.2</v>
      </c>
      <c r="K13" s="89">
        <f t="shared" si="4"/>
        <v>125.2</v>
      </c>
      <c r="M13" s="4"/>
      <c r="N13" s="3"/>
      <c r="O13" s="3"/>
    </row>
    <row r="14" spans="1:15" ht="18.75" x14ac:dyDescent="0.3">
      <c r="A14" s="42" t="s">
        <v>55</v>
      </c>
      <c r="B14" s="45">
        <f>IF(B9=0,0,B13/B9)</f>
        <v>130</v>
      </c>
      <c r="C14" s="46" t="s">
        <v>28</v>
      </c>
      <c r="D14" s="47" t="s">
        <v>66</v>
      </c>
      <c r="E14" s="25"/>
      <c r="F14" s="48"/>
      <c r="G14" s="78" t="s">
        <v>21</v>
      </c>
      <c r="H14" s="79">
        <f>SUM(H4:H13)</f>
        <v>62</v>
      </c>
      <c r="I14" s="77">
        <f>SUM(I4:I13)</f>
        <v>1252</v>
      </c>
      <c r="J14" s="15"/>
      <c r="K14" s="15"/>
    </row>
    <row r="15" spans="1:15" ht="15.75" customHeight="1" x14ac:dyDescent="0.25">
      <c r="A15" s="37" t="s">
        <v>39</v>
      </c>
      <c r="B15" s="38"/>
      <c r="C15" s="39"/>
      <c r="D15" s="15"/>
      <c r="E15" s="25"/>
      <c r="F15" s="15"/>
      <c r="G15" s="15"/>
      <c r="H15" s="81" t="s">
        <v>22</v>
      </c>
      <c r="I15" s="82">
        <f>H14/(B9-1)</f>
        <v>6.8888888888888893</v>
      </c>
      <c r="J15" s="80"/>
      <c r="K15" s="15"/>
    </row>
    <row r="16" spans="1:15" ht="15.75" customHeight="1" x14ac:dyDescent="0.25">
      <c r="A16" s="49" t="s">
        <v>56</v>
      </c>
      <c r="B16" s="50">
        <f>IF(B9=1,0,IF(B5=0,0,B6*B4))</f>
        <v>2</v>
      </c>
      <c r="C16" s="51" t="s">
        <v>28</v>
      </c>
      <c r="D16" s="15"/>
      <c r="E16" s="25"/>
      <c r="F16" s="15"/>
      <c r="G16" s="15"/>
      <c r="H16" s="81" t="s">
        <v>23</v>
      </c>
      <c r="I16" s="83">
        <f>H14/B13</f>
        <v>4.7692307692307694E-2</v>
      </c>
      <c r="J16" s="80" t="s">
        <v>28</v>
      </c>
      <c r="K16" s="15"/>
    </row>
    <row r="17" spans="1:12" ht="15" customHeight="1" x14ac:dyDescent="0.25">
      <c r="A17" s="49" t="s">
        <v>57</v>
      </c>
      <c r="B17" s="50">
        <f>IF(B5&lt;&gt;0,IF((B9-B5)&lt;1,0,B8*B4),IF(B9=1,0,B8*$B$4))</f>
        <v>1</v>
      </c>
      <c r="C17" s="51" t="s">
        <v>28</v>
      </c>
      <c r="D17" s="90" t="s">
        <v>67</v>
      </c>
      <c r="E17" s="53"/>
      <c r="F17" s="15"/>
      <c r="G17" s="15"/>
      <c r="H17" s="15"/>
      <c r="I17" s="15"/>
      <c r="J17" s="15"/>
      <c r="K17" s="15"/>
    </row>
    <row r="18" spans="1:12" x14ac:dyDescent="0.25">
      <c r="A18" s="54" t="s">
        <v>58</v>
      </c>
      <c r="B18" s="55">
        <f>I14</f>
        <v>1252</v>
      </c>
      <c r="C18" s="56" t="s">
        <v>2</v>
      </c>
      <c r="D18" s="91" t="s">
        <v>68</v>
      </c>
      <c r="E18" s="44"/>
      <c r="F18" s="15"/>
      <c r="G18" s="15"/>
      <c r="H18" s="15"/>
      <c r="I18" s="15"/>
      <c r="J18" s="15"/>
      <c r="K18" s="15"/>
    </row>
    <row r="19" spans="1:12" ht="18.75" x14ac:dyDescent="0.3">
      <c r="A19" s="54" t="s">
        <v>59</v>
      </c>
      <c r="B19" s="57">
        <f>IF(B9=0,0,B18/B9)</f>
        <v>125.2</v>
      </c>
      <c r="C19" s="58" t="s">
        <v>28</v>
      </c>
      <c r="D19" s="59" t="s">
        <v>18</v>
      </c>
      <c r="E19" s="53"/>
      <c r="F19" s="15"/>
      <c r="G19" s="15"/>
      <c r="H19" s="15"/>
      <c r="I19" s="15"/>
      <c r="J19" s="52"/>
      <c r="K19" s="15"/>
    </row>
    <row r="20" spans="1:12" x14ac:dyDescent="0.25">
      <c r="A20" s="37" t="s">
        <v>62</v>
      </c>
      <c r="B20" s="38"/>
      <c r="C20" s="39"/>
      <c r="D20" s="60"/>
      <c r="E20" s="61"/>
      <c r="F20" s="15"/>
      <c r="G20" s="15"/>
      <c r="H20" s="15"/>
      <c r="I20" s="15"/>
      <c r="J20" s="15"/>
      <c r="K20" s="15"/>
    </row>
    <row r="21" spans="1:12" x14ac:dyDescent="0.25">
      <c r="A21" s="18" t="s">
        <v>31</v>
      </c>
      <c r="B21" s="12">
        <v>0</v>
      </c>
      <c r="C21" s="24"/>
      <c r="D21" s="62" t="s">
        <v>43</v>
      </c>
      <c r="E21" s="60"/>
      <c r="F21" s="15"/>
      <c r="G21" s="15"/>
      <c r="H21" s="15"/>
      <c r="I21" s="15"/>
      <c r="J21" s="15"/>
      <c r="K21" s="15"/>
    </row>
    <row r="22" spans="1:12" x14ac:dyDescent="0.25">
      <c r="A22" s="18" t="s">
        <v>32</v>
      </c>
      <c r="B22" s="12">
        <v>0</v>
      </c>
      <c r="C22" s="24"/>
      <c r="D22" s="62" t="s">
        <v>44</v>
      </c>
      <c r="E22" s="15"/>
      <c r="F22" s="63" t="s">
        <v>16</v>
      </c>
      <c r="G22" s="15"/>
      <c r="H22" s="15"/>
      <c r="I22" s="15"/>
      <c r="J22" s="15"/>
      <c r="K22" s="15"/>
    </row>
    <row r="23" spans="1:12" x14ac:dyDescent="0.25">
      <c r="A23" s="18" t="s">
        <v>36</v>
      </c>
      <c r="B23" s="12">
        <v>0</v>
      </c>
      <c r="C23" s="24"/>
      <c r="D23" s="62" t="s">
        <v>45</v>
      </c>
      <c r="E23" s="15"/>
      <c r="F23" s="63" t="s">
        <v>17</v>
      </c>
      <c r="G23" s="15"/>
      <c r="H23" s="15"/>
      <c r="I23" s="15"/>
      <c r="J23" s="15"/>
      <c r="K23" s="15"/>
    </row>
    <row r="24" spans="1:12" ht="16.5" customHeight="1" x14ac:dyDescent="0.25">
      <c r="A24" s="64" t="s">
        <v>64</v>
      </c>
      <c r="B24" s="65">
        <f>IF((B21+B22+B23)&gt;100%,"ROSSZ ADAT",B21+B22+B23)</f>
        <v>0</v>
      </c>
      <c r="C24" s="24"/>
      <c r="D24" s="66" t="s">
        <v>61</v>
      </c>
      <c r="E24" s="15"/>
      <c r="F24" s="15"/>
      <c r="G24" s="63"/>
      <c r="H24" s="63"/>
      <c r="I24" s="15"/>
      <c r="J24" s="15"/>
      <c r="K24" s="15"/>
    </row>
    <row r="25" spans="1:12" ht="32.25" customHeight="1" x14ac:dyDescent="0.25">
      <c r="A25" s="18" t="s">
        <v>15</v>
      </c>
      <c r="B25" s="11"/>
      <c r="C25" s="67" t="s">
        <v>16</v>
      </c>
      <c r="D25" s="15"/>
      <c r="E25" s="15"/>
      <c r="F25" s="63" t="s">
        <v>35</v>
      </c>
      <c r="G25" s="15"/>
      <c r="H25" s="15"/>
      <c r="I25" s="15"/>
      <c r="J25" s="15"/>
      <c r="K25" s="15"/>
    </row>
    <row r="26" spans="1:12" ht="17.25" customHeight="1" x14ac:dyDescent="0.25">
      <c r="A26" s="68" t="s">
        <v>40</v>
      </c>
      <c r="B26" s="65">
        <f>IF($B$25=$C$25,0.7,(1-$B$24))</f>
        <v>1</v>
      </c>
      <c r="C26" s="24"/>
      <c r="D26" s="62" t="s">
        <v>42</v>
      </c>
      <c r="E26" s="15"/>
      <c r="F26" s="63" t="s">
        <v>34</v>
      </c>
      <c r="G26" s="15"/>
      <c r="H26" s="15"/>
      <c r="I26" s="15"/>
      <c r="J26" s="15"/>
      <c r="K26" s="15"/>
    </row>
    <row r="27" spans="1:12" ht="18" customHeight="1" x14ac:dyDescent="0.25">
      <c r="A27" s="30" t="s">
        <v>33</v>
      </c>
      <c r="B27" s="98"/>
      <c r="C27" s="99"/>
      <c r="D27" s="62" t="s">
        <v>37</v>
      </c>
      <c r="E27" s="15"/>
      <c r="F27" s="15"/>
      <c r="G27" s="15"/>
      <c r="H27" s="15"/>
      <c r="I27" s="15"/>
      <c r="J27" s="63"/>
      <c r="K27" s="63"/>
      <c r="L27" s="13"/>
    </row>
    <row r="28" spans="1:12" ht="18.75" x14ac:dyDescent="0.3">
      <c r="A28" s="64" t="s">
        <v>69</v>
      </c>
      <c r="B28" s="92">
        <f>IF(B27&lt;&gt;"",0.9,1)*IF($B$24&lt;=0.3,(1-$B$24),IF($B$25=$C$25,0.7,(1-$B$24)))</f>
        <v>1</v>
      </c>
      <c r="C28" s="67"/>
      <c r="D28" s="62" t="s">
        <v>20</v>
      </c>
      <c r="E28" s="15"/>
      <c r="F28" s="15"/>
      <c r="G28" s="15"/>
      <c r="H28" s="15"/>
      <c r="I28" s="15"/>
      <c r="J28" s="69"/>
      <c r="K28" s="70"/>
      <c r="L28" s="4"/>
    </row>
    <row r="29" spans="1:12" ht="23.25" x14ac:dyDescent="0.25">
      <c r="A29" s="71" t="s">
        <v>60</v>
      </c>
      <c r="B29" s="93">
        <f>B28*B19</f>
        <v>125.2</v>
      </c>
      <c r="C29" s="72" t="s">
        <v>28</v>
      </c>
      <c r="D29" s="73" t="s">
        <v>41</v>
      </c>
      <c r="E29" s="15"/>
      <c r="F29" s="15"/>
      <c r="G29" s="15"/>
      <c r="H29" s="15"/>
      <c r="I29" s="15"/>
      <c r="J29" s="69"/>
      <c r="K29" s="70"/>
      <c r="L29" s="4"/>
    </row>
    <row r="30" spans="1:12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74"/>
      <c r="K30" s="15"/>
    </row>
    <row r="31" spans="1:12" ht="18" customHeight="1" x14ac:dyDescent="0.25">
      <c r="A31" s="75"/>
      <c r="B31" s="15"/>
      <c r="C31" s="76"/>
      <c r="D31" s="15"/>
      <c r="E31" s="15"/>
      <c r="F31" s="15"/>
      <c r="G31" s="15"/>
      <c r="H31" s="15"/>
      <c r="I31" s="15"/>
      <c r="J31" s="74"/>
      <c r="K31" s="15"/>
    </row>
    <row r="32" spans="1:12" x14ac:dyDescent="0.25">
      <c r="E32" s="3"/>
    </row>
    <row r="42" spans="1:5" x14ac:dyDescent="0.25">
      <c r="A42" s="1"/>
    </row>
    <row r="43" spans="1:5" x14ac:dyDescent="0.25">
      <c r="A43" s="9"/>
      <c r="B43" s="9"/>
      <c r="C43" s="9"/>
      <c r="D43" s="5"/>
    </row>
    <row r="44" spans="1:5" x14ac:dyDescent="0.25">
      <c r="A44" s="7"/>
      <c r="E44" s="5"/>
    </row>
    <row r="45" spans="1:5" x14ac:dyDescent="0.25">
      <c r="A45" s="9"/>
      <c r="B45" s="9"/>
      <c r="C45" s="9"/>
    </row>
    <row r="46" spans="1:5" ht="16.5" customHeight="1" x14ac:dyDescent="0.25">
      <c r="A46" s="7"/>
    </row>
    <row r="47" spans="1:5" ht="15.75" customHeight="1" x14ac:dyDescent="0.25"/>
    <row r="48" spans="1:5" ht="18.75" customHeight="1" x14ac:dyDescent="0.25"/>
  </sheetData>
  <mergeCells count="2">
    <mergeCell ref="B27:C27"/>
    <mergeCell ref="J2:K2"/>
  </mergeCells>
  <dataValidations count="5">
    <dataValidation type="list" allowBlank="1" showInputMessage="1" showErrorMessage="1" sqref="B27" xr:uid="{00000000-0002-0000-0000-000000000000}">
      <formula1>$F$25:$F$26</formula1>
    </dataValidation>
    <dataValidation type="list" allowBlank="1" showInputMessage="1" showErrorMessage="1" sqref="B25" xr:uid="{00000000-0002-0000-0000-000001000000}">
      <formula1>$F$22:$F$23</formula1>
    </dataValidation>
    <dataValidation type="whole" allowBlank="1" showInputMessage="1" showErrorMessage="1" sqref="B5" xr:uid="{00000000-0002-0000-0000-000002000000}">
      <formula1>0</formula1>
      <formula2>B3</formula2>
    </dataValidation>
    <dataValidation type="whole" allowBlank="1" showInputMessage="1" showErrorMessage="1" sqref="B3" xr:uid="{00000000-0002-0000-0000-000003000000}">
      <formula1>0</formula1>
      <formula2>50</formula2>
    </dataValidation>
    <dataValidation type="whole" allowBlank="1" showInputMessage="1" showErrorMessage="1" sqref="B2" xr:uid="{00000000-0002-0000-0000-000004000000}">
      <formula1>2021</formula1>
      <formula2>2030</formula2>
    </dataValidation>
  </dataValidations>
  <pageMargins left="0.7" right="0.7" top="0.75" bottom="0.75" header="0.3" footer="0.3"/>
  <pageSetup paperSize="9" scale="61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EKR elszámolás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sitkugy</dc:creator>
  <cp:lastModifiedBy>Zoboky Péter dr</cp:lastModifiedBy>
  <dcterms:created xsi:type="dcterms:W3CDTF">2021-04-29T06:56:50Z</dcterms:created>
  <dcterms:modified xsi:type="dcterms:W3CDTF">2023-08-28T10:00:43Z</dcterms:modified>
</cp:coreProperties>
</file>